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Build" sheetId="2" state="visible" r:id="rId4"/>
    <sheet name="Rental" sheetId="3" state="visible" r:id="rId5"/>
    <sheet name="Ready-made" sheetId="4" state="visible" r:id="rId6"/>
    <sheet name="Summary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<sst xmlns="http://schemas.openxmlformats.org/spreadsheetml/2006/main" count="194" uniqueCount="141">
  <si>
    <t xml:space="preserve">BYOT — Build Your Own Trailer | Financial Model</t>
  </si>
  <si>
    <t xml:space="preserve">Assumptions &amp; Inputs  ·  All AED  ·  Built in Ras Al Khaimah, UAE</t>
  </si>
  <si>
    <t xml:space="preserve">BLUE / yellow cells are EDITABLE inputs — confirm before use. Black cells are formulas.</t>
  </si>
  <si>
    <t xml:space="preserve">1 · PRICING ANCHORS  (tier-based sell prices · owner-set 2026-06)</t>
  </si>
  <si>
    <t xml:space="preserve">Assumption</t>
  </si>
  <si>
    <t xml:space="preserve">Value</t>
  </si>
  <si>
    <t xml:space="preserve">Unit</t>
  </si>
  <si>
    <t xml:space="preserve">Note / source</t>
  </si>
  <si>
    <t xml:space="preserve">Weekender (entry) — sell price</t>
  </si>
  <si>
    <t xml:space="preserve">AED/unit</t>
  </si>
  <si>
    <t xml:space="preserve">Owner tier price: entry. ~1/3 of imported handmade teardrop (~AED 110k).</t>
  </si>
  <si>
    <t xml:space="preserve">Glamper (mid) — sell price</t>
  </si>
  <si>
    <t xml:space="preserve">Owner range AED 15,000–18,000; 16,500 = editable midpoint.</t>
  </si>
  <si>
    <t xml:space="preserve">BaseCamper (top) — sell price</t>
  </si>
  <si>
    <t xml:space="preserve">Owner tier price: large, fully kitted. Range across tiers AED 10k–30k.</t>
  </si>
  <si>
    <t xml:space="preserve">Blended avg sell price (3-tier mean)</t>
  </si>
  <si>
    <t xml:space="preserve">Mean of three tiers (AED 18,833; range 10k-30k). Drives Build &amp; Ready-made revenue.</t>
  </si>
  <si>
    <t xml:space="preserve">2 · COST &amp; MARGIN  (editable)</t>
  </si>
  <si>
    <t xml:space="preserve">Build cost as % of sell price</t>
  </si>
  <si>
    <t xml:space="preserve">%</t>
  </si>
  <si>
    <t xml:space="preserve">Placeholder 60% (range 55–65%). Implies ~40% gross margin.</t>
  </si>
  <si>
    <t xml:space="preserve">Implied gross margin %</t>
  </si>
  <si>
    <t xml:space="preserve">1 − build cost %</t>
  </si>
  <si>
    <t xml:space="preserve">3 · VOLUME RAMP  (units, editable, Year 1 → 3)</t>
  </si>
  <si>
    <t xml:space="preserve">Stream</t>
  </si>
  <si>
    <t xml:space="preserve">Year 1</t>
  </si>
  <si>
    <t xml:space="preserve">Year 2</t>
  </si>
  <si>
    <t xml:space="preserve">Year 3 / note</t>
  </si>
  <si>
    <t xml:space="preserve">Build-to-order units sold</t>
  </si>
  <si>
    <t xml:space="preserve">Rental fleet size (units owned)</t>
  </si>
  <si>
    <t xml:space="preserve">Ready-made units sold</t>
  </si>
  <si>
    <t xml:space="preserve">4 · RENTAL ECONOMICS  (nights &amp; bookings model · editable)</t>
  </si>
  <si>
    <t xml:space="preserve">Weekender (Compact 2.4m) nightly rate</t>
  </si>
  <si>
    <t xml:space="preserve">AED/night</t>
  </si>
  <si>
    <t xml:space="preserve">Real owner rate — small tier</t>
  </si>
  <si>
    <t xml:space="preserve">Glamper (Standard 3.0m) nightly rate</t>
  </si>
  <si>
    <t xml:space="preserve">Real owner rate — mid tier (midpoint of 800–2,000)</t>
  </si>
  <si>
    <t xml:space="preserve">BaseCamper (Extended 3.6m) nightly rate</t>
  </si>
  <si>
    <t xml:space="preserve">Real owner rate — large tier</t>
  </si>
  <si>
    <t xml:space="preserve">Blended nightly rate (3-tier mean)</t>
  </si>
  <si>
    <t xml:space="preserve">Drives rental revenue. Range AED 800–2,000.</t>
  </si>
  <si>
    <t xml:space="preserve">Rentable nights / unit / yr</t>
  </si>
  <si>
    <t xml:space="preserve">nights</t>
  </si>
  <si>
    <t xml:space="preserve">EDITABLE. ~7 active months; weekends + holidays only (~30 weekends x 2 + ~10 holiday nights). Summer ~5 months dead.</t>
  </si>
  <si>
    <t xml:space="preserve">Avg nights per booking</t>
  </si>
  <si>
    <t xml:space="preserve">EDITABLE. Converts nights to bookings (delivery is per booking).</t>
  </si>
  <si>
    <t xml:space="preserve">Delivery cost per rental (booking)</t>
  </si>
  <si>
    <t xml:space="preserve">AED/booking</t>
  </si>
  <si>
    <t xml:space="preserve">AED 100 out + 100 back, paid by BYOT.</t>
  </si>
  <si>
    <t xml:space="preserve">Storage cost per fleet unit / week</t>
  </si>
  <si>
    <t xml:space="preserve">AED/week</t>
  </si>
  <si>
    <t xml:space="preserve">Fleet running cost.</t>
  </si>
  <si>
    <t xml:space="preserve">Storage weeks / yr</t>
  </si>
  <si>
    <t xml:space="preserve">weeks</t>
  </si>
  <si>
    <t xml:space="preserve">EDITABLE. 52 -&gt; ~AED 5,200/yr per unit.</t>
  </si>
  <si>
    <t xml:space="preserve">Storage cost / fleet unit / yr</t>
  </si>
  <si>
    <t xml:space="preserve">storage/week × weeks (~AED 5,200).</t>
  </si>
  <si>
    <t xml:space="preserve">Other running cost / fleet unit / yr</t>
  </si>
  <si>
    <t xml:space="preserve">EDITABLE. Maintenance, cleaning, insurance (ex-storage).</t>
  </si>
  <si>
    <t xml:space="preserve">Avg capital cost per fleet unit</t>
  </si>
  <si>
    <t xml:space="preserve">blended build cost; for payback calc.</t>
  </si>
  <si>
    <t xml:space="preserve">4b · RENT-TO-BUY  (rental→purchase conversion · editable)</t>
  </si>
  <si>
    <t xml:space="preserve">Rental→purchase conversion rate</t>
  </si>
  <si>
    <t xml:space="preserve">PLACEHOLDER ~30%. Share of renters who convert to buying.</t>
  </si>
  <si>
    <t xml:space="preserve">Rent-to-buy credit (% of cumulative rental spend)</t>
  </si>
  <si>
    <t xml:space="preserve">50% of a renter's cumulative rental fees offsets the trailer price on conversion.</t>
  </si>
  <si>
    <t xml:space="preserve">How it works: when a renter buys, 50% of their cumulative rental spend is credited against the sale price. Modelled as a sensitivity offset on the Rental sheet (rows 22-30) and netted in Summary.</t>
  </si>
  <si>
    <t xml:space="preserve">5 · FIXED / OVERHEAD COSTS  (per year, editable, Y1→Y3)</t>
  </si>
  <si>
    <t xml:space="preserve">Cost line</t>
  </si>
  <si>
    <t xml:space="preserve">Year 3</t>
  </si>
  <si>
    <t xml:space="preserve">Workshop / unit rent</t>
  </si>
  <si>
    <t xml:space="preserve">Labour (build + ops team)</t>
  </si>
  <si>
    <t xml:space="preserve">Marketing &amp; sales</t>
  </si>
  <si>
    <t xml:space="preserve">Admin / other overhead</t>
  </si>
  <si>
    <t xml:space="preserve">Total fixed costs</t>
  </si>
  <si>
    <t xml:space="preserve">NOTE: market context — competitors AED 14,000–30,000; closest competitor OBK World Trailblazer sold out at AED 31,880.</t>
  </si>
  <si>
    <t xml:space="preserve">Build</t>
  </si>
  <si>
    <t xml:space="preserve">Build-to-order P&amp;L · sell new, made to spec · units × price − build cost</t>
  </si>
  <si>
    <t xml:space="preserve">Metric</t>
  </si>
  <si>
    <t xml:space="preserve">Units sold</t>
  </si>
  <si>
    <t xml:space="preserve">Avg sell price / unit</t>
  </si>
  <si>
    <t xml:space="preserve">Revenue</t>
  </si>
  <si>
    <t xml:space="preserve">Build cost / unit</t>
  </si>
  <si>
    <t xml:space="preserve">Total build cost (COGS)</t>
  </si>
  <si>
    <t xml:space="preserve">Gross profit</t>
  </si>
  <si>
    <t xml:space="preserve">Gross margin %</t>
  </si>
  <si>
    <t xml:space="preserve">Revenue and gross profit feed the Summary sheet. Price/cost driven entirely by Assumptions.</t>
  </si>
  <si>
    <t xml:space="preserve">Rental</t>
  </si>
  <si>
    <t xml:space="preserve">Rental fleet · nights &amp; bookings · weekends + holidays · rent-before-you-buy</t>
  </si>
  <si>
    <t xml:space="preserve">Nights &amp; bookings model (owner-provided). Rentals at weekends + holiday periods only; summer (~5 months) dead.</t>
  </si>
  <si>
    <t xml:space="preserve">Fleet size (units)</t>
  </si>
  <si>
    <t xml:space="preserve">Blended nightly rate</t>
  </si>
  <si>
    <t xml:space="preserve">Blended of AED 800 (Weekender) / 1,400 (Glamper) / 2,000 (BaseCamper). Set per-tier rates in Assumptions rows 25-27.</t>
  </si>
  <si>
    <t xml:space="preserve">EDITABLE in Assumptions B29 (~70 nights = ~30 weekends x2 + ~10 holiday nights).</t>
  </si>
  <si>
    <t xml:space="preserve">Rentable nights (fleet)</t>
  </si>
  <si>
    <t xml:space="preserve">Rental revenue</t>
  </si>
  <si>
    <t xml:space="preserve">Bookings / yr (deliveries)</t>
  </si>
  <si>
    <t xml:space="preserve">Deliveries = rentable nights / avg nights per booking (~2). Each booking = one round-trip delivery.</t>
  </si>
  <si>
    <t xml:space="preserve">Delivery cost / booking</t>
  </si>
  <si>
    <t xml:space="preserve">Total delivery cost</t>
  </si>
  <si>
    <t xml:space="preserve">Storage cost / unit / yr</t>
  </si>
  <si>
    <t xml:space="preserve">Other running cost / unit / yr</t>
  </si>
  <si>
    <t xml:space="preserve">Total fleet running cost</t>
  </si>
  <si>
    <t xml:space="preserve">Storage (AED 100/wk -&gt; ~5,200/yr) + other running + per-booking delivery.</t>
  </si>
  <si>
    <t xml:space="preserve">Gross profit (rental)</t>
  </si>
  <si>
    <t xml:space="preserve">PER-UNIT PAYBACK</t>
  </si>
  <si>
    <t xml:space="preserve">Revenue / unit / yr</t>
  </si>
  <si>
    <t xml:space="preserve">Net contribution / unit / yr</t>
  </si>
  <si>
    <t xml:space="preserve">Capital cost / unit</t>
  </si>
  <si>
    <t xml:space="preserve">Payback (years)</t>
  </si>
  <si>
    <t xml:space="preserve">Payback = build cost of a fleet unit / its annual net rental contribution. Rent-before-you-buy then convert to sale.</t>
  </si>
  <si>
    <t xml:space="preserve">RENT-TO-BUY OFFSET  (sensitivity)</t>
  </si>
  <si>
    <t xml:space="preserve">Conversion rate (renters→buyers)</t>
  </si>
  <si>
    <t xml:space="preserve">Converting renters (est.)</t>
  </si>
  <si>
    <t xml:space="preserve">Avg cumulative rental spend / renter</t>
  </si>
  <si>
    <t xml:space="preserve">Rent-to-buy credit %</t>
  </si>
  <si>
    <t xml:space="preserve">Rent-to-buy offset cost</t>
  </si>
  <si>
    <t xml:space="preserve">Sensitivity: 50% of a converting renter's cumulative rental spend is credited against the trailer price on purchase. This offset reduces net sale revenue (see Summary row 20-area note); the unit sale itself is captured in Build/Ready-made volumes.</t>
  </si>
  <si>
    <t xml:space="preserve">Owner model: weekends + holidays only (~7 active months). Nightly rates by tier — Weekender 800 / Glamper 1,400 / BaseCamper 2,000 (blended 1,400). Rent-to-buy: 50% of cumulative rental spend credits the sale price on conversion (see offset above). Placeholders to confirm: conversion rate, avg nights/booking, fleet ramp.</t>
  </si>
  <si>
    <t xml:space="preserve">Ready-made</t>
  </si>
  <si>
    <t xml:space="preserve">Ready-made sales P&amp;L · pre-built units sold off the shelf</t>
  </si>
  <si>
    <t xml:space="preserve">Same unit economics as build-to-order but sold from stock; volume ramps independently in Assumptions.</t>
  </si>
  <si>
    <t xml:space="preserve">Summary</t>
  </si>
  <si>
    <t xml:space="preserve">Combined P&amp;L across all three streams · contribution after fixed costs</t>
  </si>
  <si>
    <t xml:space="preserve">REVENUE</t>
  </si>
  <si>
    <t xml:space="preserve">Build-to-order</t>
  </si>
  <si>
    <t xml:space="preserve">Rental fleet</t>
  </si>
  <si>
    <t xml:space="preserve">Total revenue</t>
  </si>
  <si>
    <t xml:space="preserve">GROSS PROFIT</t>
  </si>
  <si>
    <t xml:space="preserve">Total gross profit</t>
  </si>
  <si>
    <t xml:space="preserve">Blended gross margin %</t>
  </si>
  <si>
    <t xml:space="preserve">CONTRIBUTION</t>
  </si>
  <si>
    <t xml:space="preserve">less: Total fixed costs</t>
  </si>
  <si>
    <t xml:space="preserve">less: Rent-to-buy offset (sensitivity)</t>
  </si>
  <si>
    <t xml:space="preserve">Contribution after fixed costs</t>
  </si>
  <si>
    <t xml:space="preserve">Contribution margin %</t>
  </si>
  <si>
    <t xml:space="preserve">3-YEAR TOTALS</t>
  </si>
  <si>
    <t xml:space="preserve">Cumulative revenue (Y1–3)</t>
  </si>
  <si>
    <t xml:space="preserve">Cumulative gross profit (Y1–3)</t>
  </si>
  <si>
    <t xml:space="preserve">Cumulative contribution (Y1–3)</t>
  </si>
  <si>
    <t xml:space="preserve">All numbers driven by the Assumptions sheet. Figures are placeholder assumptions to confirm, not forecasts.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</si>
</sst>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\(#,##0\);\-"/>
    <numFmt numFmtId="166" formatCode="0.0%;\(0.0%\);\-"/>
    <numFmt numFmtId="167" formatCode="#,##0\ [$AED];\(#,##0\ [$AED]\);\-"/>
    <numFmt numFmtId="168" formatCode="0.0;\(0.0\);\-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A5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i val="true"/>
      <sz val="9"/>
      <color rgb="FFC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1"/>
      <color rgb="FFFFFFFF"/>
      <name val="Calibri"/>
      <family val="0"/>
      <charset val="1"/>
    </font>
    <font>
      <sz val="9"/>
      <color rgb="FF808080"/>
      <name val="Arial"/>
      <family val="0"/>
      <charset val="1"/>
    </font>
    <font>
      <b val="true"/>
      <sz val="14"/>
      <color rgb="FF1F3A5F"/>
      <name val="Arial"/>
      <family val="0"/>
      <charset val="1"/>
    </font>
    <font>
      <sz val="10"/>
      <color rgb="FF008000"/>
      <name val="Arial"/>
      <family val="0"/>
      <charset val="1"/>
    </font>
    <font>
      <sz val="10"/>
      <color rgb="FF808080"/>
      <name val="Arial"/>
      <family val="0"/>
      <charset val="1"/>
    </font>
    <font>
      <b val="true"/>
      <sz val="11"/>
      <color rgb="FF1F3A5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3A5F"/>
        <bgColor rgb="FF333333"/>
      </patternFill>
    </fill>
    <fill>
      <patternFill patternType="solid">
        <fgColor rgb="FFFFF2CC"/>
        <bgColor rgb="FFE2EFDA"/>
      </patternFill>
    </fill>
    <fill>
      <patternFill patternType="solid">
        <fgColor rgb="FFE2EFDA"/>
        <bgColor rgb="FFDCE6F1"/>
      </patternFill>
    </fill>
    <fill>
      <patternFill patternType="solid">
        <fgColor rgb="FFDCE6F1"/>
        <bgColor rgb="FFE2EFD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n"/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9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1" fillId="4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1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C0504D"/>
      <rgbColor rgb="FFFFF2CC"/>
      <rgbColor rgb="FFDCE6F1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4F81BD"/>
      <rgbColor rgb="FF878787"/>
      <rgbColor rgb="FF1F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Revenue by stream (AED)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Summary!$B$4:$D$4</c:f>
              <c:strCache>
                <c:ptCount val="3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</c:strCache>
            </c:strRef>
          </c:cat>
          <c:val>
            <c:numRef>
              <c:f>Summary!$B$6:$D$6</c:f>
              <c:numCache>
                <c:formatCode>#,##0\ [$AED];\(#,##0\ [$AED]\);\-</c:formatCode>
                <c:ptCount val="3"/>
                <c:pt idx="0">
                  <c:v>226000</c:v>
                </c:pt>
                <c:pt idx="1">
                  <c:v>565000</c:v>
                </c:pt>
                <c:pt idx="2">
                  <c:v>1130000</c:v>
                </c:pt>
              </c:numCache>
            </c:numRef>
          </c:val>
        </c:ser>
        <c:ser>
          <c:idx val="1"/>
          <c:order val="1"/>
          <c:spPr>
            <a:solidFill>
              <a:srgbClr val="C0504D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Summary!$B$4:$D$4</c:f>
              <c:strCache>
                <c:ptCount val="3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</c:strCache>
            </c:strRef>
          </c:cat>
          <c:val>
            <c:numRef>
              <c:f>Summary!$B$7:$D$7</c:f>
              <c:numCache>
                <c:formatCode>#,##0\ [$AED];\(#,##0\ [$AED]\);\-</c:formatCode>
                <c:ptCount val="3"/>
                <c:pt idx="0">
                  <c:v>392000</c:v>
                </c:pt>
                <c:pt idx="1">
                  <c:v>980000</c:v>
                </c:pt>
                <c:pt idx="2">
                  <c:v>1960000</c:v>
                </c:pt>
              </c:numCache>
            </c:numRef>
          </c:val>
        </c:ser>
        <c:ser>
          <c:idx val="2"/>
          <c:order val="2"/>
          <c:spPr>
            <a:solidFill>
              <a:srgbClr val="9BBB59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Summary!$B$4:$D$4</c:f>
              <c:strCache>
                <c:ptCount val="3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</c:strCache>
            </c:strRef>
          </c:cat>
          <c:val>
            <c:numRef>
              <c:f>Summary!$B$8:$D$8</c:f>
              <c:numCache>
                <c:formatCode>#,##0\ [$AED];\(#,##0\ [$AED]\);\-</c:formatCode>
                <c:ptCount val="3"/>
                <c:pt idx="0">
                  <c:v>113000</c:v>
                </c:pt>
                <c:pt idx="1">
                  <c:v>339000</c:v>
                </c:pt>
                <c:pt idx="2">
                  <c:v>678000</c:v>
                </c:pt>
              </c:numCache>
            </c:numRef>
          </c:val>
        </c:ser>
        <c:gapWidth val="150"/>
        <c:overlap val="0"/>
        <c:axId val="11536036"/>
        <c:axId val="97781428"/>
      </c:barChart>
      <c:catAx>
        <c:axId val="1153603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7781428"/>
        <c:crosses val="autoZero"/>
        <c:auto val="1"/>
        <c:lblAlgn val="ctr"/>
        <c:lblOffset val="100"/>
        <c:noMultiLvlLbl val="0"/>
      </c:catAx>
      <c:valAx>
        <c:axId val="9778142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AED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\ [$AED];\(#,##0\ [$AED]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153603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3</xdr:row>
      <xdr:rowOff>0</xdr:rowOff>
    </xdr:from>
    <xdr:to>
      <xdr:col>9</xdr:col>
      <xdr:colOff>398880</xdr:colOff>
      <xdr:row>18</xdr:row>
      <xdr:rowOff>19800</xdr:rowOff>
    </xdr:to>
    <xdr:graphicFrame>
      <xdr:nvGraphicFramePr>
        <xdr:cNvPr id="1" name="Chart 1"/>
        <xdr:cNvGraphicFramePr/>
      </xdr:nvGraphicFramePr>
      <xdr:xfrm>
        <a:off x="5920920" y="600120"/>
        <a:ext cx="5757480" cy="2877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16"/>
    <col collapsed="false" customWidth="true" hidden="false" outlineLevel="0" max="3" min="3" style="1" width="10"/>
    <col collapsed="false" customWidth="true" hidden="false" outlineLevel="0" max="4" min="4" style="1" width="54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4" t="s">
        <v>2</v>
      </c>
    </row>
    <row r="5" customFormat="false" ht="15" hidden="false" customHeight="true" outlineLevel="0" collapsed="false">
      <c r="A5" s="5" t="s">
        <v>3</v>
      </c>
      <c r="B5" s="6"/>
      <c r="C5" s="6"/>
      <c r="D5" s="6"/>
    </row>
    <row r="6" customFormat="false" ht="15" hidden="false" customHeight="true" outlineLevel="0" collapsed="false">
      <c r="A6" s="7" t="s">
        <v>4</v>
      </c>
      <c r="B6" s="7" t="s">
        <v>5</v>
      </c>
      <c r="C6" s="7" t="s">
        <v>6</v>
      </c>
      <c r="D6" s="7" t="s">
        <v>7</v>
      </c>
    </row>
    <row r="7" customFormat="false" ht="15" hidden="false" customHeight="true" outlineLevel="0" collapsed="false">
      <c r="A7" s="8" t="s">
        <v>8</v>
      </c>
      <c r="B7" s="9" t="n">
        <v>10000</v>
      </c>
      <c r="C7" s="10" t="s">
        <v>9</v>
      </c>
      <c r="D7" s="10" t="s">
        <v>10</v>
      </c>
    </row>
    <row r="8" customFormat="false" ht="15" hidden="false" customHeight="true" outlineLevel="0" collapsed="false">
      <c r="A8" s="8" t="s">
        <v>11</v>
      </c>
      <c r="B8" s="9" t="n">
        <v>16500</v>
      </c>
      <c r="C8" s="10" t="s">
        <v>9</v>
      </c>
      <c r="D8" s="10" t="s">
        <v>12</v>
      </c>
    </row>
    <row r="9" customFormat="false" ht="15" hidden="false" customHeight="true" outlineLevel="0" collapsed="false">
      <c r="A9" s="8" t="s">
        <v>13</v>
      </c>
      <c r="B9" s="9" t="n">
        <v>30000</v>
      </c>
      <c r="C9" s="10" t="s">
        <v>9</v>
      </c>
      <c r="D9" s="10" t="s">
        <v>14</v>
      </c>
    </row>
    <row r="10" customFormat="false" ht="21.75" hidden="false" customHeight="true" outlineLevel="0" collapsed="false">
      <c r="A10" s="11" t="s">
        <v>15</v>
      </c>
      <c r="B10" s="12" t="n">
        <f aca="false">AVERAGE(B7:B9)</f>
        <v>18833.3333333333</v>
      </c>
      <c r="C10" s="10" t="s">
        <v>9</v>
      </c>
      <c r="D10" s="10" t="s">
        <v>16</v>
      </c>
    </row>
    <row r="12" customFormat="false" ht="15" hidden="false" customHeight="true" outlineLevel="0" collapsed="false">
      <c r="A12" s="5" t="s">
        <v>17</v>
      </c>
      <c r="B12" s="6"/>
      <c r="C12" s="6"/>
      <c r="D12" s="6"/>
    </row>
    <row r="13" customFormat="false" ht="15" hidden="false" customHeight="true" outlineLevel="0" collapsed="false">
      <c r="A13" s="7" t="s">
        <v>4</v>
      </c>
      <c r="B13" s="7" t="s">
        <v>5</v>
      </c>
      <c r="C13" s="7" t="s">
        <v>6</v>
      </c>
      <c r="D13" s="7" t="s">
        <v>7</v>
      </c>
    </row>
    <row r="14" customFormat="false" ht="15" hidden="false" customHeight="true" outlineLevel="0" collapsed="false">
      <c r="A14" s="8" t="s">
        <v>18</v>
      </c>
      <c r="B14" s="13" t="n">
        <v>0.6</v>
      </c>
      <c r="C14" s="10" t="s">
        <v>19</v>
      </c>
      <c r="D14" s="10" t="s">
        <v>20</v>
      </c>
    </row>
    <row r="15" customFormat="false" ht="15" hidden="false" customHeight="true" outlineLevel="0" collapsed="false">
      <c r="A15" s="11" t="s">
        <v>21</v>
      </c>
      <c r="B15" s="14" t="n">
        <f aca="false">1-B14</f>
        <v>0.4</v>
      </c>
      <c r="C15" s="10" t="s">
        <v>19</v>
      </c>
      <c r="D15" s="10" t="s">
        <v>22</v>
      </c>
    </row>
    <row r="17" customFormat="false" ht="15" hidden="false" customHeight="true" outlineLevel="0" collapsed="false">
      <c r="A17" s="5" t="s">
        <v>23</v>
      </c>
      <c r="B17" s="6"/>
      <c r="C17" s="6"/>
      <c r="D17" s="6"/>
    </row>
    <row r="18" customFormat="false" ht="15" hidden="false" customHeight="true" outlineLevel="0" collapsed="false">
      <c r="A18" s="7" t="s">
        <v>24</v>
      </c>
      <c r="B18" s="7" t="s">
        <v>25</v>
      </c>
      <c r="C18" s="7" t="s">
        <v>26</v>
      </c>
      <c r="D18" s="7" t="s">
        <v>27</v>
      </c>
    </row>
    <row r="19" customFormat="false" ht="15" hidden="false" customHeight="true" outlineLevel="0" collapsed="false">
      <c r="A19" s="8" t="s">
        <v>28</v>
      </c>
      <c r="B19" s="9" t="n">
        <v>12</v>
      </c>
      <c r="C19" s="9" t="n">
        <v>30</v>
      </c>
      <c r="D19" s="9" t="n">
        <v>60</v>
      </c>
    </row>
    <row r="20" customFormat="false" ht="15" hidden="false" customHeight="true" outlineLevel="0" collapsed="false">
      <c r="A20" s="8" t="s">
        <v>29</v>
      </c>
      <c r="B20" s="9" t="n">
        <v>4</v>
      </c>
      <c r="C20" s="9" t="n">
        <v>10</v>
      </c>
      <c r="D20" s="9" t="n">
        <v>20</v>
      </c>
    </row>
    <row r="21" customFormat="false" ht="15" hidden="false" customHeight="true" outlineLevel="0" collapsed="false">
      <c r="A21" s="8" t="s">
        <v>30</v>
      </c>
      <c r="B21" s="9" t="n">
        <v>6</v>
      </c>
      <c r="C21" s="9" t="n">
        <v>18</v>
      </c>
      <c r="D21" s="9" t="n">
        <v>36</v>
      </c>
    </row>
    <row r="23" customFormat="false" ht="15" hidden="false" customHeight="true" outlineLevel="0" collapsed="false">
      <c r="A23" s="5" t="s">
        <v>31</v>
      </c>
      <c r="B23" s="15"/>
      <c r="C23" s="15"/>
      <c r="D23" s="15"/>
    </row>
    <row r="24" customFormat="false" ht="15" hidden="false" customHeight="true" outlineLevel="0" collapsed="false">
      <c r="A24" s="16" t="s">
        <v>4</v>
      </c>
      <c r="B24" s="16" t="s">
        <v>5</v>
      </c>
      <c r="C24" s="16" t="s">
        <v>6</v>
      </c>
      <c r="D24" s="16" t="s">
        <v>7</v>
      </c>
    </row>
    <row r="25" customFormat="false" ht="15" hidden="false" customHeight="true" outlineLevel="0" collapsed="false">
      <c r="A25" s="17" t="s">
        <v>32</v>
      </c>
      <c r="B25" s="9" t="n">
        <v>800</v>
      </c>
      <c r="C25" s="18" t="s">
        <v>33</v>
      </c>
      <c r="D25" s="18" t="s">
        <v>34</v>
      </c>
    </row>
    <row r="26" customFormat="false" ht="15" hidden="false" customHeight="true" outlineLevel="0" collapsed="false">
      <c r="A26" s="17" t="s">
        <v>35</v>
      </c>
      <c r="B26" s="9" t="n">
        <v>1400</v>
      </c>
      <c r="C26" s="18" t="s">
        <v>33</v>
      </c>
      <c r="D26" s="18" t="s">
        <v>36</v>
      </c>
    </row>
    <row r="27" customFormat="false" ht="15" hidden="false" customHeight="true" outlineLevel="0" collapsed="false">
      <c r="A27" s="17" t="s">
        <v>37</v>
      </c>
      <c r="B27" s="9" t="n">
        <v>2000</v>
      </c>
      <c r="C27" s="18" t="s">
        <v>33</v>
      </c>
      <c r="D27" s="18" t="s">
        <v>38</v>
      </c>
    </row>
    <row r="28" customFormat="false" ht="15" hidden="false" customHeight="true" outlineLevel="0" collapsed="false">
      <c r="A28" s="19" t="s">
        <v>39</v>
      </c>
      <c r="B28" s="12" t="n">
        <f aca="false">AVERAGE(B25:B27)</f>
        <v>1400</v>
      </c>
      <c r="C28" s="18" t="s">
        <v>33</v>
      </c>
      <c r="D28" s="18" t="s">
        <v>40</v>
      </c>
    </row>
    <row r="29" customFormat="false" ht="15" hidden="false" customHeight="true" outlineLevel="0" collapsed="false">
      <c r="A29" s="17" t="s">
        <v>41</v>
      </c>
      <c r="B29" s="9" t="n">
        <v>70</v>
      </c>
      <c r="C29" s="18" t="s">
        <v>42</v>
      </c>
      <c r="D29" s="18" t="s">
        <v>43</v>
      </c>
    </row>
    <row r="30" customFormat="false" ht="15" hidden="false" customHeight="true" outlineLevel="0" collapsed="false">
      <c r="A30" s="17" t="s">
        <v>44</v>
      </c>
      <c r="B30" s="20" t="n">
        <v>2</v>
      </c>
      <c r="C30" s="18" t="s">
        <v>42</v>
      </c>
      <c r="D30" s="18" t="s">
        <v>45</v>
      </c>
    </row>
    <row r="31" customFormat="false" ht="15" hidden="false" customHeight="true" outlineLevel="0" collapsed="false">
      <c r="A31" s="17" t="s">
        <v>46</v>
      </c>
      <c r="B31" s="20" t="n">
        <v>200</v>
      </c>
      <c r="C31" s="18" t="s">
        <v>47</v>
      </c>
      <c r="D31" s="18" t="s">
        <v>48</v>
      </c>
    </row>
    <row r="32" customFormat="false" ht="15" hidden="false" customHeight="true" outlineLevel="0" collapsed="false">
      <c r="A32" s="17" t="s">
        <v>49</v>
      </c>
      <c r="B32" s="20" t="n">
        <v>100</v>
      </c>
      <c r="C32" s="18" t="s">
        <v>50</v>
      </c>
      <c r="D32" s="18" t="s">
        <v>51</v>
      </c>
    </row>
    <row r="33" customFormat="false" ht="15" hidden="false" customHeight="true" outlineLevel="0" collapsed="false">
      <c r="A33" s="17" t="s">
        <v>52</v>
      </c>
      <c r="B33" s="20" t="n">
        <v>52</v>
      </c>
      <c r="C33" s="18" t="s">
        <v>53</v>
      </c>
      <c r="D33" s="18" t="s">
        <v>54</v>
      </c>
    </row>
    <row r="34" customFormat="false" ht="15" hidden="false" customHeight="true" outlineLevel="0" collapsed="false">
      <c r="A34" s="19" t="s">
        <v>55</v>
      </c>
      <c r="B34" s="21" t="n">
        <f aca="false">B32*B33</f>
        <v>5200</v>
      </c>
      <c r="C34" s="18" t="s">
        <v>9</v>
      </c>
      <c r="D34" s="18" t="s">
        <v>56</v>
      </c>
    </row>
    <row r="35" customFormat="false" ht="15" hidden="false" customHeight="true" outlineLevel="0" collapsed="false">
      <c r="A35" s="17" t="s">
        <v>57</v>
      </c>
      <c r="B35" s="20" t="n">
        <v>1000</v>
      </c>
      <c r="C35" s="18" t="s">
        <v>9</v>
      </c>
      <c r="D35" s="18" t="s">
        <v>58</v>
      </c>
    </row>
    <row r="36" customFormat="false" ht="15" hidden="false" customHeight="true" outlineLevel="0" collapsed="false">
      <c r="A36" s="19" t="s">
        <v>59</v>
      </c>
      <c r="B36" s="21" t="n">
        <f aca="false">B10*B14</f>
        <v>11300</v>
      </c>
      <c r="C36" s="18" t="s">
        <v>9</v>
      </c>
      <c r="D36" s="18" t="s">
        <v>60</v>
      </c>
    </row>
    <row r="37" customFormat="false" ht="15" hidden="false" customHeight="true" outlineLevel="0" collapsed="false">
      <c r="A37" s="8"/>
      <c r="B37" s="8"/>
      <c r="C37" s="8"/>
      <c r="D37" s="8"/>
    </row>
    <row r="38" customFormat="false" ht="15" hidden="false" customHeight="true" outlineLevel="0" collapsed="false">
      <c r="A38" s="5" t="s">
        <v>61</v>
      </c>
      <c r="B38" s="15"/>
      <c r="C38" s="15"/>
      <c r="D38" s="15"/>
    </row>
    <row r="39" customFormat="false" ht="15" hidden="false" customHeight="true" outlineLevel="0" collapsed="false">
      <c r="A39" s="22" t="s">
        <v>4</v>
      </c>
      <c r="B39" s="22"/>
      <c r="C39" s="22"/>
      <c r="D39" s="22"/>
    </row>
    <row r="40" customFormat="false" ht="15" hidden="false" customHeight="true" outlineLevel="0" collapsed="false">
      <c r="A40" s="17" t="s">
        <v>62</v>
      </c>
      <c r="B40" s="23" t="n">
        <v>0.3</v>
      </c>
      <c r="C40" s="18" t="s">
        <v>19</v>
      </c>
      <c r="D40" s="18" t="s">
        <v>63</v>
      </c>
    </row>
    <row r="41" customFormat="false" ht="15" hidden="false" customHeight="true" outlineLevel="0" collapsed="false">
      <c r="A41" s="17" t="s">
        <v>64</v>
      </c>
      <c r="B41" s="23" t="n">
        <v>0.5</v>
      </c>
      <c r="C41" s="18" t="s">
        <v>19</v>
      </c>
      <c r="D41" s="18" t="s">
        <v>65</v>
      </c>
    </row>
    <row r="42" customFormat="false" ht="15" hidden="false" customHeight="true" outlineLevel="0" collapsed="false">
      <c r="A42" s="18" t="s">
        <v>66</v>
      </c>
      <c r="B42" s="8"/>
      <c r="C42" s="8"/>
      <c r="D42" s="8"/>
    </row>
    <row r="44" customFormat="false" ht="15" hidden="false" customHeight="true" outlineLevel="0" collapsed="false">
      <c r="A44" s="5" t="s">
        <v>67</v>
      </c>
      <c r="B44" s="6"/>
      <c r="C44" s="6"/>
      <c r="D44" s="6"/>
    </row>
    <row r="45" customFormat="false" ht="15" hidden="false" customHeight="true" outlineLevel="0" collapsed="false">
      <c r="A45" s="7" t="s">
        <v>68</v>
      </c>
      <c r="B45" s="7" t="s">
        <v>25</v>
      </c>
      <c r="C45" s="7" t="s">
        <v>26</v>
      </c>
      <c r="D45" s="7" t="s">
        <v>69</v>
      </c>
    </row>
    <row r="46" customFormat="false" ht="15" hidden="false" customHeight="true" outlineLevel="0" collapsed="false">
      <c r="A46" s="8" t="s">
        <v>70</v>
      </c>
      <c r="B46" s="9" t="n">
        <v>120000</v>
      </c>
      <c r="C46" s="9" t="n">
        <v>120000</v>
      </c>
      <c r="D46" s="9" t="n">
        <v>150000</v>
      </c>
    </row>
    <row r="47" customFormat="false" ht="15" hidden="false" customHeight="true" outlineLevel="0" collapsed="false">
      <c r="A47" s="8" t="s">
        <v>71</v>
      </c>
      <c r="B47" s="9" t="n">
        <v>240000</v>
      </c>
      <c r="C47" s="9" t="n">
        <v>360000</v>
      </c>
      <c r="D47" s="9" t="n">
        <v>540000</v>
      </c>
    </row>
    <row r="48" customFormat="false" ht="15" hidden="false" customHeight="true" outlineLevel="0" collapsed="false">
      <c r="A48" s="8" t="s">
        <v>72</v>
      </c>
      <c r="B48" s="9" t="n">
        <v>80000</v>
      </c>
      <c r="C48" s="9" t="n">
        <v>120000</v>
      </c>
      <c r="D48" s="9" t="n">
        <v>160000</v>
      </c>
    </row>
    <row r="49" customFormat="false" ht="15" hidden="false" customHeight="true" outlineLevel="0" collapsed="false">
      <c r="A49" s="8" t="s">
        <v>73</v>
      </c>
      <c r="B49" s="9" t="n">
        <v>60000</v>
      </c>
      <c r="C49" s="9" t="n">
        <v>80000</v>
      </c>
      <c r="D49" s="9" t="n">
        <v>100000</v>
      </c>
    </row>
    <row r="50" customFormat="false" ht="15" hidden="false" customHeight="true" outlineLevel="0" collapsed="false">
      <c r="A50" s="11" t="s">
        <v>74</v>
      </c>
      <c r="B50" s="24" t="n">
        <f aca="false">SUM(B46:B49)</f>
        <v>500000</v>
      </c>
      <c r="C50" s="24" t="n">
        <f aca="false">SUM(C46:C49)</f>
        <v>680000</v>
      </c>
      <c r="D50" s="24" t="n">
        <f aca="false">SUM(D46:D49)</f>
        <v>950000</v>
      </c>
    </row>
    <row r="52" customFormat="false" ht="32.25" hidden="false" customHeight="true" outlineLevel="0" collapsed="false">
      <c r="A52" s="10" t="s">
        <v>75</v>
      </c>
    </row>
  </sheetData>
  <mergeCells count="1">
    <mergeCell ref="A39:D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8"/>
    <col collapsed="false" customWidth="true" hidden="false" outlineLevel="0" max="4" min="2" style="1" width="16"/>
    <col collapsed="false" customWidth="true" hidden="false" outlineLevel="0" max="5" min="5" style="1" width="2"/>
    <col collapsed="false" customWidth="true" hidden="false" outlineLevel="0" max="6" min="6" style="1" width="50"/>
  </cols>
  <sheetData>
    <row r="1" customFormat="false" ht="17.25" hidden="false" customHeight="true" outlineLevel="0" collapsed="false">
      <c r="A1" s="25" t="s">
        <v>76</v>
      </c>
    </row>
    <row r="2" customFormat="false" ht="15" hidden="false" customHeight="true" outlineLevel="0" collapsed="false">
      <c r="A2" s="3" t="s">
        <v>77</v>
      </c>
    </row>
    <row r="4" customFormat="false" ht="15" hidden="false" customHeight="true" outlineLevel="0" collapsed="false">
      <c r="A4" s="7" t="s">
        <v>78</v>
      </c>
      <c r="B4" s="7" t="s">
        <v>25</v>
      </c>
      <c r="C4" s="7" t="s">
        <v>26</v>
      </c>
      <c r="D4" s="7" t="s">
        <v>69</v>
      </c>
    </row>
    <row r="5" customFormat="false" ht="15" hidden="false" customHeight="true" outlineLevel="0" collapsed="false">
      <c r="A5" s="8" t="s">
        <v>79</v>
      </c>
      <c r="B5" s="26" t="n">
        <f aca="false">Assumptions!B19</f>
        <v>12</v>
      </c>
      <c r="C5" s="26" t="n">
        <f aca="false">Assumptions!C19</f>
        <v>30</v>
      </c>
      <c r="D5" s="26" t="n">
        <f aca="false">Assumptions!D19</f>
        <v>60</v>
      </c>
    </row>
    <row r="6" customFormat="false" ht="15" hidden="false" customHeight="true" outlineLevel="0" collapsed="false">
      <c r="A6" s="8" t="s">
        <v>80</v>
      </c>
      <c r="B6" s="27" t="n">
        <f aca="false">Assumptions!$B$10</f>
        <v>18833.3333333333</v>
      </c>
      <c r="C6" s="27" t="n">
        <f aca="false">Assumptions!$B$10</f>
        <v>18833.3333333333</v>
      </c>
      <c r="D6" s="27" t="n">
        <f aca="false">Assumptions!$B$10</f>
        <v>18833.3333333333</v>
      </c>
    </row>
    <row r="7" customFormat="false" ht="15" hidden="false" customHeight="true" outlineLevel="0" collapsed="false">
      <c r="A7" s="11" t="s">
        <v>81</v>
      </c>
      <c r="B7" s="28" t="n">
        <f aca="false">B5*B6</f>
        <v>226000</v>
      </c>
      <c r="C7" s="28" t="n">
        <f aca="false">C5*C6</f>
        <v>565000</v>
      </c>
      <c r="D7" s="28" t="n">
        <f aca="false">D5*D6</f>
        <v>1130000</v>
      </c>
    </row>
    <row r="8" customFormat="false" ht="15" hidden="false" customHeight="true" outlineLevel="0" collapsed="false">
      <c r="A8" s="8" t="s">
        <v>82</v>
      </c>
      <c r="B8" s="27" t="n">
        <f aca="false">Assumptions!$B$10*Assumptions!$B$14</f>
        <v>11300</v>
      </c>
      <c r="C8" s="27" t="n">
        <f aca="false">Assumptions!$B$10*Assumptions!$B$14</f>
        <v>11300</v>
      </c>
      <c r="D8" s="27" t="n">
        <f aca="false">Assumptions!$B$10*Assumptions!$B$14</f>
        <v>11300</v>
      </c>
    </row>
    <row r="9" customFormat="false" ht="15" hidden="false" customHeight="true" outlineLevel="0" collapsed="false">
      <c r="A9" s="8" t="s">
        <v>83</v>
      </c>
      <c r="B9" s="29" t="n">
        <f aca="false">B5*B8</f>
        <v>135600</v>
      </c>
      <c r="C9" s="29" t="n">
        <f aca="false">C5*C8</f>
        <v>339000</v>
      </c>
      <c r="D9" s="29" t="n">
        <f aca="false">D5*D8</f>
        <v>678000</v>
      </c>
    </row>
    <row r="10" customFormat="false" ht="15" hidden="false" customHeight="true" outlineLevel="0" collapsed="false">
      <c r="A10" s="11" t="s">
        <v>84</v>
      </c>
      <c r="B10" s="30" t="n">
        <f aca="false">B7-B9</f>
        <v>90400</v>
      </c>
      <c r="C10" s="30" t="n">
        <f aca="false">C7-C9</f>
        <v>226000</v>
      </c>
      <c r="D10" s="30" t="n">
        <f aca="false">D7-D9</f>
        <v>452000</v>
      </c>
    </row>
    <row r="11" customFormat="false" ht="15" hidden="false" customHeight="true" outlineLevel="0" collapsed="false">
      <c r="A11" s="8" t="s">
        <v>85</v>
      </c>
      <c r="B11" s="31" t="n">
        <f aca="false">IF(B7=0,0,B10/B7)</f>
        <v>0.4</v>
      </c>
      <c r="C11" s="31" t="n">
        <f aca="false">IF(C7=0,0,C10/C7)</f>
        <v>0.4</v>
      </c>
      <c r="D11" s="31" t="n">
        <f aca="false">IF(D7=0,0,D10/D7)</f>
        <v>0.4</v>
      </c>
    </row>
    <row r="12" customFormat="false" ht="15" hidden="false" customHeight="true" outlineLevel="0" collapsed="false">
      <c r="A12" s="32" t="s">
        <v>86</v>
      </c>
      <c r="B12" s="32"/>
      <c r="C12" s="32"/>
      <c r="D12" s="32"/>
    </row>
  </sheetData>
  <mergeCells count="1">
    <mergeCell ref="A12:D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8"/>
    <col collapsed="false" customWidth="true" hidden="false" outlineLevel="0" max="4" min="2" style="1" width="16"/>
    <col collapsed="false" customWidth="true" hidden="false" outlineLevel="0" max="5" min="5" style="1" width="2"/>
    <col collapsed="false" customWidth="true" hidden="false" outlineLevel="0" max="6" min="6" style="1" width="50"/>
  </cols>
  <sheetData>
    <row r="1" customFormat="false" ht="17.25" hidden="false" customHeight="true" outlineLevel="0" collapsed="false">
      <c r="A1" s="25" t="s">
        <v>87</v>
      </c>
      <c r="B1" s="8"/>
      <c r="C1" s="8"/>
      <c r="D1" s="8"/>
    </row>
    <row r="2" customFormat="false" ht="15" hidden="false" customHeight="true" outlineLevel="0" collapsed="false">
      <c r="A2" s="33" t="s">
        <v>88</v>
      </c>
      <c r="B2" s="8"/>
      <c r="C2" s="8"/>
      <c r="D2" s="8"/>
    </row>
    <row r="3" customFormat="false" ht="15" hidden="false" customHeight="true" outlineLevel="0" collapsed="false">
      <c r="A3" s="8"/>
      <c r="B3" s="8"/>
      <c r="C3" s="8"/>
      <c r="D3" s="8"/>
    </row>
    <row r="4" customFormat="false" ht="15" hidden="false" customHeight="true" outlineLevel="0" collapsed="false">
      <c r="A4" s="16" t="s">
        <v>78</v>
      </c>
      <c r="B4" s="16" t="s">
        <v>25</v>
      </c>
      <c r="C4" s="16" t="s">
        <v>26</v>
      </c>
      <c r="D4" s="16" t="s">
        <v>69</v>
      </c>
      <c r="F4" s="18" t="s">
        <v>89</v>
      </c>
    </row>
    <row r="5" customFormat="false" ht="15" hidden="false" customHeight="true" outlineLevel="0" collapsed="false">
      <c r="A5" s="17" t="s">
        <v>90</v>
      </c>
      <c r="B5" s="26" t="n">
        <f aca="false">Assumptions!B20</f>
        <v>4</v>
      </c>
      <c r="C5" s="26" t="n">
        <f aca="false">Assumptions!C20</f>
        <v>10</v>
      </c>
      <c r="D5" s="26" t="n">
        <f aca="false">Assumptions!D20</f>
        <v>20</v>
      </c>
    </row>
    <row r="6" customFormat="false" ht="15" hidden="false" customHeight="true" outlineLevel="0" collapsed="false">
      <c r="A6" s="17" t="s">
        <v>91</v>
      </c>
      <c r="B6" s="27" t="n">
        <f aca="false">Assumptions!$B$28</f>
        <v>1400</v>
      </c>
      <c r="C6" s="27" t="n">
        <f aca="false">Assumptions!$B$28</f>
        <v>1400</v>
      </c>
      <c r="D6" s="27" t="n">
        <f aca="false">Assumptions!$B$28</f>
        <v>1400</v>
      </c>
      <c r="F6" s="18" t="s">
        <v>92</v>
      </c>
    </row>
    <row r="7" customFormat="false" ht="15" hidden="false" customHeight="true" outlineLevel="0" collapsed="false">
      <c r="A7" s="17" t="s">
        <v>41</v>
      </c>
      <c r="B7" s="26" t="n">
        <f aca="false">Assumptions!$B$29</f>
        <v>70</v>
      </c>
      <c r="C7" s="26" t="n">
        <f aca="false">Assumptions!$B$29</f>
        <v>70</v>
      </c>
      <c r="D7" s="26" t="n">
        <f aca="false">Assumptions!$B$29</f>
        <v>70</v>
      </c>
      <c r="F7" s="18" t="s">
        <v>93</v>
      </c>
    </row>
    <row r="8" customFormat="false" ht="15" hidden="false" customHeight="true" outlineLevel="0" collapsed="false">
      <c r="A8" s="17" t="s">
        <v>94</v>
      </c>
      <c r="B8" s="34" t="n">
        <f aca="false">B5*B7</f>
        <v>280</v>
      </c>
      <c r="C8" s="34" t="n">
        <f aca="false">C5*C7</f>
        <v>700</v>
      </c>
      <c r="D8" s="34" t="n">
        <f aca="false">D5*D7</f>
        <v>1400</v>
      </c>
    </row>
    <row r="9" customFormat="false" ht="15" hidden="false" customHeight="true" outlineLevel="0" collapsed="false">
      <c r="A9" s="17" t="s">
        <v>95</v>
      </c>
      <c r="B9" s="29" t="n">
        <f aca="false">B8*B6</f>
        <v>392000</v>
      </c>
      <c r="C9" s="29" t="n">
        <f aca="false">C8*C6</f>
        <v>980000</v>
      </c>
      <c r="D9" s="29" t="n">
        <f aca="false">D8*D6</f>
        <v>1960000</v>
      </c>
    </row>
    <row r="10" customFormat="false" ht="15" hidden="false" customHeight="true" outlineLevel="0" collapsed="false">
      <c r="A10" s="17" t="s">
        <v>44</v>
      </c>
      <c r="B10" s="35" t="n">
        <f aca="false">Assumptions!$B$30</f>
        <v>2</v>
      </c>
      <c r="C10" s="35" t="n">
        <f aca="false">Assumptions!$B$30</f>
        <v>2</v>
      </c>
      <c r="D10" s="35" t="n">
        <f aca="false">Assumptions!$B$30</f>
        <v>2</v>
      </c>
    </row>
    <row r="11" customFormat="false" ht="15" hidden="false" customHeight="true" outlineLevel="0" collapsed="false">
      <c r="A11" s="17" t="s">
        <v>96</v>
      </c>
      <c r="B11" s="36" t="n">
        <f aca="false">IF(B10=0,0,B8/B10)</f>
        <v>140</v>
      </c>
      <c r="C11" s="36" t="n">
        <f aca="false">IF(C10=0,0,C8/C10)</f>
        <v>350</v>
      </c>
      <c r="D11" s="36" t="n">
        <f aca="false">IF(D10=0,0,D8/D10)</f>
        <v>700</v>
      </c>
      <c r="F11" s="18" t="s">
        <v>97</v>
      </c>
    </row>
    <row r="12" customFormat="false" ht="15" hidden="false" customHeight="true" outlineLevel="0" collapsed="false">
      <c r="A12" s="17" t="s">
        <v>98</v>
      </c>
      <c r="B12" s="27" t="n">
        <f aca="false">Assumptions!$B$31</f>
        <v>200</v>
      </c>
      <c r="C12" s="27" t="n">
        <f aca="false">Assumptions!$B$31</f>
        <v>200</v>
      </c>
      <c r="D12" s="27" t="n">
        <f aca="false">Assumptions!$B$31</f>
        <v>200</v>
      </c>
    </row>
    <row r="13" customFormat="false" ht="15" hidden="false" customHeight="true" outlineLevel="0" collapsed="false">
      <c r="A13" s="17" t="s">
        <v>99</v>
      </c>
      <c r="B13" s="37" t="n">
        <f aca="false">B11*B12</f>
        <v>28000</v>
      </c>
      <c r="C13" s="37" t="n">
        <f aca="false">C11*C12</f>
        <v>70000</v>
      </c>
      <c r="D13" s="37" t="n">
        <f aca="false">D11*D12</f>
        <v>140000</v>
      </c>
    </row>
    <row r="14" customFormat="false" ht="15" hidden="false" customHeight="true" outlineLevel="0" collapsed="false">
      <c r="A14" s="17" t="s">
        <v>100</v>
      </c>
      <c r="B14" s="27" t="n">
        <f aca="false">Assumptions!$B$34</f>
        <v>5200</v>
      </c>
      <c r="C14" s="27" t="n">
        <f aca="false">Assumptions!$B$34</f>
        <v>5200</v>
      </c>
      <c r="D14" s="27" t="n">
        <f aca="false">Assumptions!$B$34</f>
        <v>5200</v>
      </c>
    </row>
    <row r="15" customFormat="false" ht="15" hidden="false" customHeight="true" outlineLevel="0" collapsed="false">
      <c r="A15" s="17" t="s">
        <v>101</v>
      </c>
      <c r="B15" s="38" t="n">
        <f aca="false">Assumptions!$B$35</f>
        <v>1000</v>
      </c>
      <c r="C15" s="38" t="n">
        <f aca="false">Assumptions!$B$35</f>
        <v>1000</v>
      </c>
      <c r="D15" s="38" t="n">
        <f aca="false">Assumptions!$B$35</f>
        <v>1000</v>
      </c>
    </row>
    <row r="16" customFormat="false" ht="15" hidden="false" customHeight="true" outlineLevel="0" collapsed="false">
      <c r="A16" s="17" t="s">
        <v>102</v>
      </c>
      <c r="B16" s="39" t="n">
        <f aca="false">B5*(B14+B15)+B13</f>
        <v>52800</v>
      </c>
      <c r="C16" s="39" t="n">
        <f aca="false">C5*(C14+C15)+C13</f>
        <v>132000</v>
      </c>
      <c r="D16" s="39" t="n">
        <f aca="false">D5*(D14+D15)+D13</f>
        <v>264000</v>
      </c>
      <c r="F16" s="18" t="s">
        <v>103</v>
      </c>
    </row>
    <row r="17" customFormat="false" ht="15" hidden="false" customHeight="true" outlineLevel="0" collapsed="false">
      <c r="A17" s="19" t="s">
        <v>104</v>
      </c>
      <c r="B17" s="28" t="n">
        <f aca="false">B9-B16</f>
        <v>339200</v>
      </c>
      <c r="C17" s="28" t="n">
        <f aca="false">C9-C16</f>
        <v>848000</v>
      </c>
      <c r="D17" s="28" t="n">
        <f aca="false">D9-D16</f>
        <v>1696000</v>
      </c>
    </row>
    <row r="18" customFormat="false" ht="15" hidden="false" customHeight="true" outlineLevel="0" collapsed="false">
      <c r="A18" s="17" t="s">
        <v>85</v>
      </c>
      <c r="B18" s="31" t="n">
        <f aca="false">IF(B9=0,0,B17/B9)</f>
        <v>0.86530612244898</v>
      </c>
      <c r="C18" s="31" t="n">
        <f aca="false">IF(C9=0,0,C17/C9)</f>
        <v>0.86530612244898</v>
      </c>
      <c r="D18" s="31" t="n">
        <f aca="false">IF(D9=0,0,D17/D9)</f>
        <v>0.86530612244898</v>
      </c>
    </row>
    <row r="19" customFormat="false" ht="15" hidden="false" customHeight="true" outlineLevel="0" collapsed="false">
      <c r="A19" s="8"/>
      <c r="B19" s="40"/>
      <c r="C19" s="40"/>
      <c r="D19" s="40"/>
    </row>
    <row r="20" customFormat="false" ht="15" hidden="false" customHeight="true" outlineLevel="0" collapsed="false">
      <c r="A20" s="11" t="s">
        <v>105</v>
      </c>
      <c r="B20" s="40"/>
      <c r="C20" s="40"/>
      <c r="D20" s="40"/>
    </row>
    <row r="21" customFormat="false" ht="15" hidden="false" customHeight="true" outlineLevel="0" collapsed="false">
      <c r="A21" s="17" t="s">
        <v>106</v>
      </c>
      <c r="B21" s="39" t="n">
        <f aca="false">IF(B5=0,0,B9/B5)</f>
        <v>98000</v>
      </c>
      <c r="C21" s="39" t="n">
        <f aca="false">IF(C5=0,0,C9/C5)</f>
        <v>98000</v>
      </c>
      <c r="D21" s="39" t="n">
        <f aca="false">IF(D5=0,0,D9/D5)</f>
        <v>98000</v>
      </c>
    </row>
    <row r="22" customFormat="false" ht="15" hidden="false" customHeight="true" outlineLevel="0" collapsed="false">
      <c r="A22" s="17" t="s">
        <v>107</v>
      </c>
      <c r="B22" s="39" t="n">
        <f aca="false">IF(B5=0,0,B17/B5)</f>
        <v>84800</v>
      </c>
      <c r="C22" s="39" t="n">
        <f aca="false">IF(C5=0,0,C17/C5)</f>
        <v>84800</v>
      </c>
      <c r="D22" s="39" t="n">
        <f aca="false">IF(D5=0,0,D17/D5)</f>
        <v>84800</v>
      </c>
    </row>
    <row r="23" customFormat="false" ht="15" hidden="false" customHeight="true" outlineLevel="0" collapsed="false">
      <c r="A23" s="17" t="s">
        <v>108</v>
      </c>
      <c r="B23" s="38" t="n">
        <f aca="false">Assumptions!$B$36</f>
        <v>11300</v>
      </c>
      <c r="C23" s="38" t="n">
        <f aca="false">Assumptions!$B$36</f>
        <v>11300</v>
      </c>
      <c r="D23" s="38" t="n">
        <f aca="false">Assumptions!$B$36</f>
        <v>11300</v>
      </c>
    </row>
    <row r="24" customFormat="false" ht="15" hidden="false" customHeight="true" outlineLevel="0" collapsed="false">
      <c r="A24" s="17" t="s">
        <v>109</v>
      </c>
      <c r="B24" s="41" t="n">
        <f aca="false">IF(B22=0,0,B23/B22)</f>
        <v>0.133254716981132</v>
      </c>
      <c r="C24" s="41" t="n">
        <f aca="false">IF(C22=0,0,C23/C22)</f>
        <v>0.133254716981132</v>
      </c>
      <c r="D24" s="41" t="n">
        <f aca="false">IF(D22=0,0,D23/D22)</f>
        <v>0.133254716981132</v>
      </c>
      <c r="F24" s="18" t="s">
        <v>110</v>
      </c>
    </row>
    <row r="26" customFormat="false" ht="15" hidden="false" customHeight="true" outlineLevel="0" collapsed="false">
      <c r="A26" s="11" t="s">
        <v>111</v>
      </c>
    </row>
    <row r="27" customFormat="false" ht="15" hidden="false" customHeight="true" outlineLevel="0" collapsed="false">
      <c r="A27" s="17" t="s">
        <v>112</v>
      </c>
      <c r="B27" s="42" t="n">
        <f aca="false">Assumptions!$B$40</f>
        <v>0.3</v>
      </c>
      <c r="C27" s="42" t="n">
        <f aca="false">Assumptions!$B$40</f>
        <v>0.3</v>
      </c>
      <c r="D27" s="42" t="n">
        <f aca="false">Assumptions!$B$40</f>
        <v>0.3</v>
      </c>
    </row>
    <row r="28" customFormat="false" ht="15" hidden="false" customHeight="true" outlineLevel="0" collapsed="false">
      <c r="A28" s="17" t="s">
        <v>113</v>
      </c>
      <c r="B28" s="41" t="n">
        <f aca="false">B5*B27</f>
        <v>1.2</v>
      </c>
      <c r="C28" s="41" t="n">
        <f aca="false">C5*C27</f>
        <v>3</v>
      </c>
      <c r="D28" s="41" t="n">
        <f aca="false">D5*D27</f>
        <v>6</v>
      </c>
    </row>
    <row r="29" customFormat="false" ht="15" hidden="false" customHeight="true" outlineLevel="0" collapsed="false">
      <c r="A29" s="17" t="s">
        <v>114</v>
      </c>
      <c r="B29" s="39" t="n">
        <f aca="false">IF(B5=0,0,B9/B5)</f>
        <v>98000</v>
      </c>
      <c r="C29" s="39" t="n">
        <f aca="false">IF(C5=0,0,C9/C5)</f>
        <v>98000</v>
      </c>
      <c r="D29" s="39" t="n">
        <f aca="false">IF(D5=0,0,D9/D5)</f>
        <v>98000</v>
      </c>
    </row>
    <row r="30" customFormat="false" ht="15" hidden="false" customHeight="true" outlineLevel="0" collapsed="false">
      <c r="A30" s="17" t="s">
        <v>115</v>
      </c>
      <c r="B30" s="42" t="n">
        <f aca="false">Assumptions!$B$41</f>
        <v>0.5</v>
      </c>
      <c r="C30" s="42" t="n">
        <f aca="false">Assumptions!$B$41</f>
        <v>0.5</v>
      </c>
      <c r="D30" s="42" t="n">
        <f aca="false">Assumptions!$B$41</f>
        <v>0.5</v>
      </c>
    </row>
    <row r="31" customFormat="false" ht="15" hidden="false" customHeight="true" outlineLevel="0" collapsed="false">
      <c r="A31" s="19" t="s">
        <v>116</v>
      </c>
      <c r="B31" s="43" t="n">
        <f aca="false">B28*B29*B30</f>
        <v>58800</v>
      </c>
      <c r="C31" s="43" t="n">
        <f aca="false">C28*C29*C30</f>
        <v>147000</v>
      </c>
      <c r="D31" s="43" t="n">
        <f aca="false">D28*D29*D30</f>
        <v>294000</v>
      </c>
      <c r="F31" s="18" t="s">
        <v>117</v>
      </c>
    </row>
    <row r="33" customFormat="false" ht="32.25" hidden="false" customHeight="true" outlineLevel="0" collapsed="false">
      <c r="A33" s="44" t="s">
        <v>118</v>
      </c>
      <c r="B33" s="44"/>
      <c r="C33" s="44"/>
      <c r="D33" s="44"/>
    </row>
  </sheetData>
  <mergeCells count="1">
    <mergeCell ref="A33:D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8"/>
    <col collapsed="false" customWidth="true" hidden="false" outlineLevel="0" max="4" min="2" style="1" width="16"/>
    <col collapsed="false" customWidth="true" hidden="false" outlineLevel="0" max="5" min="5" style="1" width="2"/>
    <col collapsed="false" customWidth="true" hidden="false" outlineLevel="0" max="6" min="6" style="1" width="50"/>
  </cols>
  <sheetData>
    <row r="1" customFormat="false" ht="17.25" hidden="false" customHeight="true" outlineLevel="0" collapsed="false">
      <c r="A1" s="25" t="s">
        <v>119</v>
      </c>
    </row>
    <row r="2" customFormat="false" ht="15" hidden="false" customHeight="true" outlineLevel="0" collapsed="false">
      <c r="A2" s="3" t="s">
        <v>120</v>
      </c>
    </row>
    <row r="4" customFormat="false" ht="15" hidden="false" customHeight="true" outlineLevel="0" collapsed="false">
      <c r="A4" s="7" t="s">
        <v>78</v>
      </c>
      <c r="B4" s="7" t="s">
        <v>25</v>
      </c>
      <c r="C4" s="7" t="s">
        <v>26</v>
      </c>
      <c r="D4" s="7" t="s">
        <v>69</v>
      </c>
    </row>
    <row r="5" customFormat="false" ht="15" hidden="false" customHeight="true" outlineLevel="0" collapsed="false">
      <c r="A5" s="8" t="s">
        <v>79</v>
      </c>
      <c r="B5" s="26" t="n">
        <f aca="false">Assumptions!B21</f>
        <v>6</v>
      </c>
      <c r="C5" s="26" t="n">
        <f aca="false">Assumptions!C21</f>
        <v>18</v>
      </c>
      <c r="D5" s="26" t="n">
        <f aca="false">Assumptions!D21</f>
        <v>36</v>
      </c>
    </row>
    <row r="6" customFormat="false" ht="15" hidden="false" customHeight="true" outlineLevel="0" collapsed="false">
      <c r="A6" s="8" t="s">
        <v>80</v>
      </c>
      <c r="B6" s="27" t="n">
        <f aca="false">Assumptions!$B$10</f>
        <v>18833.3333333333</v>
      </c>
      <c r="C6" s="27" t="n">
        <f aca="false">Assumptions!$B$10</f>
        <v>18833.3333333333</v>
      </c>
      <c r="D6" s="27" t="n">
        <f aca="false">Assumptions!$B$10</f>
        <v>18833.3333333333</v>
      </c>
    </row>
    <row r="7" customFormat="false" ht="15" hidden="false" customHeight="true" outlineLevel="0" collapsed="false">
      <c r="A7" s="11" t="s">
        <v>81</v>
      </c>
      <c r="B7" s="28" t="n">
        <f aca="false">B5*B6</f>
        <v>113000</v>
      </c>
      <c r="C7" s="28" t="n">
        <f aca="false">C5*C6</f>
        <v>339000</v>
      </c>
      <c r="D7" s="28" t="n">
        <f aca="false">D5*D6</f>
        <v>678000</v>
      </c>
    </row>
    <row r="8" customFormat="false" ht="15" hidden="false" customHeight="true" outlineLevel="0" collapsed="false">
      <c r="A8" s="8" t="s">
        <v>82</v>
      </c>
      <c r="B8" s="27" t="n">
        <f aca="false">Assumptions!$B$10*Assumptions!$B$14</f>
        <v>11300</v>
      </c>
      <c r="C8" s="27" t="n">
        <f aca="false">Assumptions!$B$10*Assumptions!$B$14</f>
        <v>11300</v>
      </c>
      <c r="D8" s="27" t="n">
        <f aca="false">Assumptions!$B$10*Assumptions!$B$14</f>
        <v>11300</v>
      </c>
    </row>
    <row r="9" customFormat="false" ht="15" hidden="false" customHeight="true" outlineLevel="0" collapsed="false">
      <c r="A9" s="8" t="s">
        <v>83</v>
      </c>
      <c r="B9" s="29" t="n">
        <f aca="false">B5*B8</f>
        <v>67800</v>
      </c>
      <c r="C9" s="29" t="n">
        <f aca="false">C5*C8</f>
        <v>203400</v>
      </c>
      <c r="D9" s="29" t="n">
        <f aca="false">D5*D8</f>
        <v>406800</v>
      </c>
    </row>
    <row r="10" customFormat="false" ht="15" hidden="false" customHeight="true" outlineLevel="0" collapsed="false">
      <c r="A10" s="11" t="s">
        <v>84</v>
      </c>
      <c r="B10" s="30" t="n">
        <f aca="false">B7-B9</f>
        <v>45200</v>
      </c>
      <c r="C10" s="30" t="n">
        <f aca="false">C7-C9</f>
        <v>135600</v>
      </c>
      <c r="D10" s="30" t="n">
        <f aca="false">D7-D9</f>
        <v>271200</v>
      </c>
    </row>
    <row r="11" customFormat="false" ht="15" hidden="false" customHeight="true" outlineLevel="0" collapsed="false">
      <c r="A11" s="8" t="s">
        <v>85</v>
      </c>
      <c r="B11" s="31" t="n">
        <f aca="false">IF(B7=0,0,B10/B7)</f>
        <v>0.4</v>
      </c>
      <c r="C11" s="31" t="n">
        <f aca="false">IF(C7=0,0,C10/C7)</f>
        <v>0.4</v>
      </c>
      <c r="D11" s="31" t="n">
        <f aca="false">IF(D7=0,0,D10/D7)</f>
        <v>0.4</v>
      </c>
    </row>
    <row r="12" customFormat="false" ht="15" hidden="false" customHeight="true" outlineLevel="0" collapsed="false">
      <c r="A12" s="32" t="s">
        <v>121</v>
      </c>
      <c r="B12" s="32"/>
      <c r="C12" s="32"/>
      <c r="D12" s="32"/>
    </row>
  </sheetData>
  <mergeCells count="1">
    <mergeCell ref="A12:D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4"/>
    <col collapsed="false" customWidth="true" hidden="false" outlineLevel="0" max="4" min="2" style="1" width="16"/>
    <col collapsed="false" customWidth="true" hidden="false" outlineLevel="0" max="5" min="5" style="1" width="2"/>
    <col collapsed="false" customWidth="true" hidden="false" outlineLevel="0" max="6" min="6" style="1" width="50"/>
  </cols>
  <sheetData>
    <row r="1" customFormat="false" ht="17.25" hidden="false" customHeight="true" outlineLevel="0" collapsed="false">
      <c r="A1" s="25" t="s">
        <v>122</v>
      </c>
    </row>
    <row r="2" customFormat="false" ht="15" hidden="false" customHeight="true" outlineLevel="0" collapsed="false">
      <c r="A2" s="3" t="s">
        <v>123</v>
      </c>
    </row>
    <row r="4" customFormat="false" ht="15" hidden="false" customHeight="true" outlineLevel="0" collapsed="false">
      <c r="A4" s="7" t="s">
        <v>78</v>
      </c>
      <c r="B4" s="7" t="s">
        <v>25</v>
      </c>
      <c r="C4" s="7" t="s">
        <v>26</v>
      </c>
      <c r="D4" s="7" t="s">
        <v>69</v>
      </c>
    </row>
    <row r="5" customFormat="false" ht="15" hidden="false" customHeight="true" outlineLevel="0" collapsed="false">
      <c r="A5" s="45" t="s">
        <v>124</v>
      </c>
      <c r="B5" s="46"/>
      <c r="C5" s="46"/>
      <c r="D5" s="46"/>
    </row>
    <row r="6" customFormat="false" ht="15" hidden="false" customHeight="true" outlineLevel="0" collapsed="false">
      <c r="A6" s="8" t="s">
        <v>125</v>
      </c>
      <c r="B6" s="27" t="n">
        <f aca="false">Build!B7</f>
        <v>226000</v>
      </c>
      <c r="C6" s="27" t="n">
        <f aca="false">Build!C7</f>
        <v>565000</v>
      </c>
      <c r="D6" s="27" t="n">
        <f aca="false">Build!D7</f>
        <v>1130000</v>
      </c>
    </row>
    <row r="7" customFormat="false" ht="15" hidden="false" customHeight="true" outlineLevel="0" collapsed="false">
      <c r="A7" s="8" t="s">
        <v>126</v>
      </c>
      <c r="B7" s="27" t="n">
        <f aca="false">Rental!B9</f>
        <v>392000</v>
      </c>
      <c r="C7" s="27" t="n">
        <f aca="false">Rental!C9</f>
        <v>980000</v>
      </c>
      <c r="D7" s="27" t="n">
        <f aca="false">Rental!D9</f>
        <v>1960000</v>
      </c>
    </row>
    <row r="8" customFormat="false" ht="15" hidden="false" customHeight="true" outlineLevel="0" collapsed="false">
      <c r="A8" s="8" t="s">
        <v>119</v>
      </c>
      <c r="B8" s="27" t="n">
        <f aca="false">'Ready-made'!B7</f>
        <v>113000</v>
      </c>
      <c r="C8" s="27" t="n">
        <f aca="false">'Ready-made'!C7</f>
        <v>339000</v>
      </c>
      <c r="D8" s="27" t="n">
        <f aca="false">'Ready-made'!D7</f>
        <v>678000</v>
      </c>
    </row>
    <row r="9" customFormat="false" ht="15" hidden="false" customHeight="true" outlineLevel="0" collapsed="false">
      <c r="A9" s="11" t="s">
        <v>127</v>
      </c>
      <c r="B9" s="30" t="n">
        <f aca="false">SUM(B6:B8)</f>
        <v>731000</v>
      </c>
      <c r="C9" s="30" t="n">
        <f aca="false">SUM(C6:C8)</f>
        <v>1884000</v>
      </c>
      <c r="D9" s="30" t="n">
        <f aca="false">SUM(D6:D8)</f>
        <v>3768000</v>
      </c>
    </row>
    <row r="11" customFormat="false" ht="15" hidden="false" customHeight="true" outlineLevel="0" collapsed="false">
      <c r="A11" s="45" t="s">
        <v>128</v>
      </c>
      <c r="B11" s="46"/>
      <c r="C11" s="46"/>
      <c r="D11" s="46"/>
    </row>
    <row r="12" customFormat="false" ht="15" hidden="false" customHeight="true" outlineLevel="0" collapsed="false">
      <c r="A12" s="8" t="s">
        <v>125</v>
      </c>
      <c r="B12" s="27" t="n">
        <f aca="false">Build!B10</f>
        <v>90400</v>
      </c>
      <c r="C12" s="27" t="n">
        <f aca="false">Build!C10</f>
        <v>226000</v>
      </c>
      <c r="D12" s="27" t="n">
        <f aca="false">Build!D10</f>
        <v>452000</v>
      </c>
    </row>
    <row r="13" customFormat="false" ht="15" hidden="false" customHeight="true" outlineLevel="0" collapsed="false">
      <c r="A13" s="8" t="s">
        <v>126</v>
      </c>
      <c r="B13" s="27" t="n">
        <f aca="false">Rental!B17</f>
        <v>339200</v>
      </c>
      <c r="C13" s="27" t="n">
        <f aca="false">Rental!C17</f>
        <v>848000</v>
      </c>
      <c r="D13" s="27" t="n">
        <f aca="false">Rental!D17</f>
        <v>1696000</v>
      </c>
    </row>
    <row r="14" customFormat="false" ht="15" hidden="false" customHeight="true" outlineLevel="0" collapsed="false">
      <c r="A14" s="8" t="s">
        <v>119</v>
      </c>
      <c r="B14" s="27" t="n">
        <f aca="false">'Ready-made'!B10</f>
        <v>45200</v>
      </c>
      <c r="C14" s="27" t="n">
        <f aca="false">'Ready-made'!C10</f>
        <v>135600</v>
      </c>
      <c r="D14" s="27" t="n">
        <f aca="false">'Ready-made'!D10</f>
        <v>271200</v>
      </c>
    </row>
    <row r="15" customFormat="false" ht="15" hidden="false" customHeight="true" outlineLevel="0" collapsed="false">
      <c r="A15" s="11" t="s">
        <v>129</v>
      </c>
      <c r="B15" s="30" t="n">
        <f aca="false">SUM(B12:B14)</f>
        <v>474800</v>
      </c>
      <c r="C15" s="30" t="n">
        <f aca="false">SUM(C12:C14)</f>
        <v>1209600</v>
      </c>
      <c r="D15" s="30" t="n">
        <f aca="false">SUM(D12:D14)</f>
        <v>2419200</v>
      </c>
    </row>
    <row r="16" customFormat="false" ht="15" hidden="false" customHeight="true" outlineLevel="0" collapsed="false">
      <c r="A16" s="11" t="s">
        <v>130</v>
      </c>
      <c r="B16" s="14" t="n">
        <f aca="false">IF(B9=0,0,B15/B9)</f>
        <v>0.64952120383037</v>
      </c>
      <c r="C16" s="14" t="n">
        <f aca="false">IF(C9=0,0,C15/C9)</f>
        <v>0.64203821656051</v>
      </c>
      <c r="D16" s="14" t="n">
        <f aca="false">IF(D9=0,0,D15/D9)</f>
        <v>0.64203821656051</v>
      </c>
    </row>
    <row r="18" customFormat="false" ht="15" hidden="false" customHeight="true" outlineLevel="0" collapsed="false">
      <c r="A18" s="45" t="s">
        <v>131</v>
      </c>
      <c r="B18" s="46"/>
      <c r="C18" s="46"/>
      <c r="D18" s="46"/>
    </row>
    <row r="19" customFormat="false" ht="15" hidden="false" customHeight="true" outlineLevel="0" collapsed="false">
      <c r="A19" s="8" t="s">
        <v>132</v>
      </c>
      <c r="B19" s="27" t="n">
        <f aca="false">-Assumptions!B50</f>
        <v>-500000</v>
      </c>
      <c r="C19" s="27" t="n">
        <f aca="false">-Assumptions!C50</f>
        <v>-680000</v>
      </c>
      <c r="D19" s="27" t="n">
        <f aca="false">-Assumptions!D50</f>
        <v>-950000</v>
      </c>
    </row>
    <row r="20" customFormat="false" ht="15" hidden="false" customHeight="true" outlineLevel="0" collapsed="false">
      <c r="A20" s="17" t="s">
        <v>133</v>
      </c>
      <c r="B20" s="38" t="n">
        <f aca="false">-Rental!B31</f>
        <v>-58800</v>
      </c>
      <c r="C20" s="38" t="n">
        <f aca="false">-Rental!C31</f>
        <v>-147000</v>
      </c>
      <c r="D20" s="38" t="n">
        <f aca="false">-Rental!D31</f>
        <v>-294000</v>
      </c>
    </row>
    <row r="21" customFormat="false" ht="15" hidden="false" customHeight="true" outlineLevel="0" collapsed="false">
      <c r="A21" s="11" t="s">
        <v>134</v>
      </c>
      <c r="B21" s="30" t="n">
        <f aca="false">B15+B19+B20</f>
        <v>-83999.9999999999</v>
      </c>
      <c r="C21" s="30" t="n">
        <f aca="false">C15+C19+C20</f>
        <v>382600</v>
      </c>
      <c r="D21" s="30" t="n">
        <f aca="false">D15+D19+D20</f>
        <v>1175200</v>
      </c>
    </row>
    <row r="22" customFormat="false" ht="15" hidden="false" customHeight="true" outlineLevel="0" collapsed="false">
      <c r="A22" s="8" t="s">
        <v>135</v>
      </c>
      <c r="B22" s="31" t="n">
        <f aca="false">IF(B9=0,0,B21/B9)</f>
        <v>-0.114911080711354</v>
      </c>
      <c r="C22" s="31" t="n">
        <f aca="false">IF(C9=0,0,C21/C9)</f>
        <v>0.20307855626327</v>
      </c>
      <c r="D22" s="31" t="n">
        <f aca="false">IF(D9=0,0,D21/D9)</f>
        <v>0.311889596602972</v>
      </c>
    </row>
    <row r="24" customFormat="false" ht="15" hidden="false" customHeight="true" outlineLevel="0" collapsed="false">
      <c r="A24" s="45" t="s">
        <v>136</v>
      </c>
      <c r="B24" s="46"/>
      <c r="C24" s="46"/>
      <c r="D24" s="46"/>
    </row>
    <row r="25" customFormat="false" ht="15" hidden="false" customHeight="true" outlineLevel="0" collapsed="false">
      <c r="A25" s="11" t="s">
        <v>137</v>
      </c>
      <c r="B25" s="47" t="n">
        <f aca="false">SUM(B9:D9)</f>
        <v>6383000</v>
      </c>
    </row>
    <row r="26" customFormat="false" ht="15" hidden="false" customHeight="true" outlineLevel="0" collapsed="false">
      <c r="A26" s="11" t="s">
        <v>138</v>
      </c>
      <c r="B26" s="47" t="n">
        <f aca="false">SUM(B15:D15)</f>
        <v>4103600</v>
      </c>
    </row>
    <row r="27" customFormat="false" ht="15" hidden="false" customHeight="true" outlineLevel="0" collapsed="false">
      <c r="A27" s="11" t="s">
        <v>139</v>
      </c>
      <c r="B27" s="47" t="n">
        <f aca="false">SUM(B21:D21)</f>
        <v>1473800</v>
      </c>
    </row>
    <row r="28" customFormat="false" ht="15" hidden="false" customHeight="true" outlineLevel="0" collapsed="false">
      <c r="A28" s="48"/>
      <c r="B28" s="48"/>
      <c r="C28" s="48"/>
      <c r="D28" s="48"/>
    </row>
    <row r="29" customFormat="false" ht="32.25" hidden="false" customHeight="true" outlineLevel="0" collapsed="false">
      <c r="A29" s="10" t="s">
        <v>140</v>
      </c>
    </row>
  </sheetData>
  <mergeCells count="1">
    <mergeCell ref="A28:D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2026-06-22T09:07:09Z</dcterms:created>
  <dc:creator>openpyxl</dc:creator>
  <dc:description/>
  <dc:language>en-US</dc:language>
  <cp:lastModifiedBy/>
  <dcterms:modified xsi:type="dcterms:W3CDTF">2026-06-22T09:40:22Z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